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<sst xmlns="http://schemas.openxmlformats.org/spreadsheetml/2006/main" count="45" uniqueCount="36">
  <si>
    <r>
      <t xml:space="preserve">Level measurement uncertainty calculation, assumption: DUT does </t>
    </r>
    <r>
      <rPr>
        <b/>
        <u val="single"/>
        <sz val="11"/>
        <rFont val="Arial"/>
        <family val="2"/>
      </rPr>
      <t>not</t>
    </r>
    <r>
      <rPr>
        <b/>
        <sz val="11"/>
        <rFont val="Arial"/>
        <family val="2"/>
      </rPr>
      <t xml:space="preserve"> change output VSWR below -40 dBm</t>
    </r>
  </si>
  <si>
    <t>Data</t>
  </si>
  <si>
    <t>Intermediate results</t>
  </si>
  <si>
    <r>
      <t>Standard Uncertainty in dB (1</t>
    </r>
    <r>
      <rPr>
        <b/>
        <sz val="10"/>
        <rFont val="Symbol (AS)"/>
        <family val="1"/>
      </rPr>
      <t xml:space="preserve"> s</t>
    </r>
    <r>
      <rPr>
        <b/>
        <sz val="10"/>
        <rFont val="Arial"/>
        <family val="2"/>
      </rPr>
      <t>).</t>
    </r>
  </si>
  <si>
    <t>Uncertainty due to Powermeter/NRV-Z4 to 2 GHz</t>
  </si>
  <si>
    <t xml:space="preserve">  at Level in dBm</t>
  </si>
  <si>
    <r>
      <t xml:space="preserve">Noise in pW (with filter No. 3, </t>
    </r>
    <r>
      <rPr>
        <sz val="10"/>
        <rFont val="Symbol"/>
        <family val="1"/>
      </rPr>
      <t>2s</t>
    </r>
    <r>
      <rPr>
        <sz val="10"/>
        <rFont val="Arial"/>
        <family val="0"/>
      </rPr>
      <t xml:space="preserve"> )</t>
    </r>
  </si>
  <si>
    <t xml:space="preserve">  Standard Uncertainty</t>
  </si>
  <si>
    <t>Zero Error in pW (rectangular distribution)</t>
  </si>
  <si>
    <r>
      <t>Calibration Uncertainty (2</t>
    </r>
    <r>
      <rPr>
        <sz val="10"/>
        <rFont val="Symbol"/>
        <family val="1"/>
      </rPr>
      <t xml:space="preserve">s) </t>
    </r>
    <r>
      <rPr>
        <sz val="10"/>
        <rFont val="Arial"/>
        <family val="0"/>
      </rPr>
      <t>in dB</t>
    </r>
  </si>
  <si>
    <r>
      <t>Linearity Error in % Power (2</t>
    </r>
    <r>
      <rPr>
        <sz val="10"/>
        <rFont val="Symbol"/>
        <family val="1"/>
      </rPr>
      <t>s)</t>
    </r>
  </si>
  <si>
    <t xml:space="preserve">  Standard Uncertainty </t>
  </si>
  <si>
    <t>Powermeter Acc. In % Power (rectangular distribution)</t>
  </si>
  <si>
    <t xml:space="preserve">  Standard Uncertainty.</t>
  </si>
  <si>
    <t xml:space="preserve"> Sum Uncertainty Powermeter</t>
  </si>
  <si>
    <t>Uncertainties due to mismatch:</t>
  </si>
  <si>
    <t>Mismatch at D.U.T output-Switch</t>
  </si>
  <si>
    <t xml:space="preserve">  VSWR of D.U.T</t>
  </si>
  <si>
    <t>Mismatch at powersensor-switch</t>
  </si>
  <si>
    <t xml:space="preserve">  VSWR Sensor</t>
  </si>
  <si>
    <t xml:space="preserve">Uncertainty due to Mismatch D.U.T Output-powersensor </t>
  </si>
  <si>
    <t xml:space="preserve">  VSWR DUT</t>
  </si>
  <si>
    <t xml:space="preserve">  VSWR SENSOR</t>
  </si>
  <si>
    <t>Sum Standard Uncertainty due to mismatch    (measurement with NRV-Z4).</t>
  </si>
  <si>
    <t>Uncertainty S21 Measurement  of path d.u.t to sensor in dB(rectangular distribution)</t>
  </si>
  <si>
    <t xml:space="preserve">Linearity Error of FSP at digital BW </t>
  </si>
  <si>
    <t xml:space="preserve">  Specification in dB (Special calibration)</t>
  </si>
  <si>
    <t>Uncertainty due to reproducability of Switching</t>
  </si>
  <si>
    <t xml:space="preserve">  Level in dB (rectangular distribution)</t>
  </si>
  <si>
    <t>Uncertainty due to S/N at -110 dBm (without Low Noise Amp)</t>
  </si>
  <si>
    <t>Combined Standard Uncertainty in dB</t>
  </si>
  <si>
    <t>Expanded Combined Standard Uncertainty in dB       (95% Confidence)</t>
  </si>
  <si>
    <r>
      <t>Temp. Effect 18° to 28° in % Power (1</t>
    </r>
    <r>
      <rPr>
        <sz val="10"/>
        <rFont val="Symbol"/>
        <family val="1"/>
      </rPr>
      <t>s)</t>
    </r>
  </si>
  <si>
    <t xml:space="preserve">  S11 of  Switch</t>
  </si>
  <si>
    <t xml:space="preserve">  S22 of Switch</t>
  </si>
  <si>
    <t xml:space="preserve">  Measured standard uncertainty in dB with 3 s meas. time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</si>
</sst>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0.0000000E+00"/>
    <numFmt numFmtId="166" formatCode="0.00000E+00"/>
    <numFmt numFmtId="167" formatCode="0.0000"/>
    <numFmt numFmtId="168" formatCode="0.000E+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b/>
      <sz val="10"/>
      <name val="Symbol (AS)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1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5" fillId="4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167" fontId="0" fillId="2" borderId="0" xfId="0" applyNumberFormat="1" applyFill="1" applyBorder="1" applyAlignment="1">
      <alignment/>
    </xf>
    <xf numFmtId="167" fontId="0" fillId="2" borderId="2" xfId="0" applyNumberForma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6" fillId="2" borderId="0" xfId="0" applyNumberFormat="1" applyFont="1" applyFill="1" applyBorder="1" applyAlignment="1">
      <alignment/>
    </xf>
    <xf numFmtId="167" fontId="7" fillId="2" borderId="0" xfId="0" applyNumberFormat="1" applyFont="1" applyFill="1" applyBorder="1" applyAlignment="1">
      <alignment/>
    </xf>
    <xf numFmtId="167" fontId="5" fillId="4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6" fillId="0" borderId="0" xfId="0" applyFont="1" applyAlignment="1">
      <alignment wrapText="1"/>
    </xf>
    <xf numFmtId="167" fontId="0" fillId="2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7" fontId="6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7" fontId="0" fillId="2" borderId="0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7" fontId="1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45">
      <selection activeCell="A1" sqref="A1:D61"/>
    </sheetView>
  </sheetViews>
  <sheetFormatPr defaultColWidth="11.421875" defaultRowHeight="12.75"/>
  <cols>
    <col min="1" max="1" width="59.28125" style="0" customWidth="1"/>
    <col min="2" max="2" width="7.7109375" style="8" customWidth="1"/>
    <col min="3" max="3" width="12.57421875" style="2" customWidth="1"/>
    <col min="4" max="4" width="20.28125" style="3" customWidth="1"/>
    <col min="5" max="5" width="12.7109375" style="0" customWidth="1"/>
    <col min="6" max="6" width="12.28125" style="0" customWidth="1"/>
    <col min="7" max="7" width="16.140625" style="0" customWidth="1"/>
  </cols>
  <sheetData>
    <row r="1" spans="1:6" ht="43.5" customHeight="1">
      <c r="A1" s="25" t="s">
        <v>0</v>
      </c>
      <c r="B1" s="7" t="s">
        <v>1</v>
      </c>
      <c r="C1" s="29" t="s">
        <v>2</v>
      </c>
      <c r="D1" s="17" t="s">
        <v>3</v>
      </c>
      <c r="E1" s="12"/>
      <c r="F1" s="12"/>
    </row>
    <row r="2" spans="3:4" ht="12.75">
      <c r="C2" s="4"/>
      <c r="D2" s="5"/>
    </row>
    <row r="3" spans="1:4" ht="12.75">
      <c r="A3" s="6" t="s">
        <v>4</v>
      </c>
      <c r="C3" s="4"/>
      <c r="D3" s="5"/>
    </row>
    <row r="4" spans="1:4" ht="12.75">
      <c r="A4" t="s">
        <v>5</v>
      </c>
      <c r="B4" s="8">
        <v>-40</v>
      </c>
      <c r="C4" s="9">
        <f>0.001*10^(B4/10)</f>
        <v>1.0000000000000001E-07</v>
      </c>
      <c r="D4" s="18"/>
    </row>
    <row r="5" spans="3:4" ht="12" customHeight="1">
      <c r="C5" s="4"/>
      <c r="D5" s="18"/>
    </row>
    <row r="6" spans="1:6" ht="12.75">
      <c r="A6" t="s">
        <v>6</v>
      </c>
      <c r="B6" s="14">
        <v>320</v>
      </c>
      <c r="C6" s="13">
        <f>B6*10^-12</f>
        <v>3.2E-10</v>
      </c>
      <c r="D6" s="18"/>
      <c r="F6" s="24"/>
    </row>
    <row r="7" spans="1:4" ht="12.75">
      <c r="A7" t="s">
        <v>7</v>
      </c>
      <c r="B7" s="14"/>
      <c r="C7" s="4"/>
      <c r="D7" s="30">
        <f>ABS(10*LOG((C4-C6/2)/C4))</f>
        <v>0.006954276616512035</v>
      </c>
    </row>
    <row r="8" spans="2:4" ht="12" customHeight="1">
      <c r="B8" s="14"/>
      <c r="C8" s="4"/>
      <c r="D8" s="30"/>
    </row>
    <row r="9" spans="1:4" ht="12.75">
      <c r="A9" t="s">
        <v>8</v>
      </c>
      <c r="B9" s="14">
        <v>50</v>
      </c>
      <c r="C9" s="4">
        <f>ABS(10*LOG((C4-B9*10^-12)/C4))</f>
        <v>0.002172015458642801</v>
      </c>
      <c r="D9" s="30"/>
    </row>
    <row r="10" spans="1:4" ht="12.75">
      <c r="A10" t="s">
        <v>7</v>
      </c>
      <c r="C10" s="4"/>
      <c r="D10" s="30">
        <f>ABS(C9/SQRT(3))</f>
        <v>0.0012540137097314498</v>
      </c>
    </row>
    <row r="11" ht="12" customHeight="1">
      <c r="D11" s="30"/>
    </row>
    <row r="12" spans="1:4" ht="12.75">
      <c r="A12" t="s">
        <v>9</v>
      </c>
      <c r="B12" s="8">
        <v>0.06</v>
      </c>
      <c r="C12" s="4"/>
      <c r="D12" s="30"/>
    </row>
    <row r="13" spans="1:4" ht="12.75">
      <c r="A13" t="s">
        <v>7</v>
      </c>
      <c r="D13" s="30">
        <f>B12/2</f>
        <v>0.03</v>
      </c>
    </row>
    <row r="14" ht="12" customHeight="1">
      <c r="D14" s="30"/>
    </row>
    <row r="15" spans="1:4" ht="12.75">
      <c r="A15" t="s">
        <v>10</v>
      </c>
      <c r="B15" s="8">
        <v>0.7</v>
      </c>
      <c r="D15" s="30"/>
    </row>
    <row r="16" spans="1:4" ht="12.75">
      <c r="A16" t="s">
        <v>11</v>
      </c>
      <c r="D16" s="30">
        <f>ABS(10*LOG(1-B15/100/2))</f>
        <v>0.015226969634935687</v>
      </c>
    </row>
    <row r="17" ht="12" customHeight="1">
      <c r="D17" s="30"/>
    </row>
    <row r="18" spans="1:4" ht="12.75">
      <c r="A18" t="s">
        <v>32</v>
      </c>
      <c r="B18" s="8">
        <v>0.3</v>
      </c>
      <c r="D18" s="30"/>
    </row>
    <row r="19" spans="1:4" ht="12.75">
      <c r="A19" t="s">
        <v>7</v>
      </c>
      <c r="D19" s="30">
        <f>ABS(10*LOG(1-B18/100))</f>
        <v>0.013048416883442812</v>
      </c>
    </row>
    <row r="20" spans="1:4" ht="12" customHeight="1">
      <c r="A20" s="1"/>
      <c r="D20" s="30"/>
    </row>
    <row r="21" spans="1:4" ht="12.75">
      <c r="A21" t="s">
        <v>12</v>
      </c>
      <c r="B21" s="8">
        <v>0.3</v>
      </c>
      <c r="D21" s="30"/>
    </row>
    <row r="22" spans="1:4" ht="13.5" thickBot="1">
      <c r="A22" t="s">
        <v>13</v>
      </c>
      <c r="D22" s="30">
        <f>ABS(10*LOG(1-B21/100/SQRT(3)))</f>
        <v>0.007528723030247196</v>
      </c>
    </row>
    <row r="23" ht="16.5" customHeight="1" thickTop="1">
      <c r="D23" s="19"/>
    </row>
    <row r="24" spans="1:4" ht="15">
      <c r="A24" s="15" t="s">
        <v>14</v>
      </c>
      <c r="D24" s="20">
        <f>SQRT(D7^2+D10^2+D13^2+D16^2+D19^2+D22^2)</f>
        <v>0.03753315829418974</v>
      </c>
    </row>
    <row r="25" ht="18" customHeight="1">
      <c r="D25" s="18"/>
    </row>
    <row r="26" spans="1:4" ht="15">
      <c r="A26" s="15" t="s">
        <v>15</v>
      </c>
      <c r="D26" s="18"/>
    </row>
    <row r="27" spans="1:5" ht="15">
      <c r="A27" s="6" t="s">
        <v>16</v>
      </c>
      <c r="D27" s="18"/>
      <c r="E27" s="28"/>
    </row>
    <row r="28" spans="1:4" ht="12.75">
      <c r="A28" t="s">
        <v>17</v>
      </c>
      <c r="B28" s="8">
        <v>1.5</v>
      </c>
      <c r="D28" s="18"/>
    </row>
    <row r="29" spans="1:2" ht="12.75">
      <c r="A29" t="s">
        <v>33</v>
      </c>
      <c r="B29" s="8">
        <v>1.1</v>
      </c>
    </row>
    <row r="30" spans="1:4" ht="12.75">
      <c r="A30" t="s">
        <v>13</v>
      </c>
      <c r="D30" s="26">
        <f>(B29-1)/(B29+1)*(B28-1)/(B28+1)*100/11.5/SQRT(2)</f>
        <v>0.05855956780012821</v>
      </c>
    </row>
    <row r="31" ht="10.5" customHeight="1">
      <c r="D31" s="26"/>
    </row>
    <row r="32" spans="1:4" ht="12.75">
      <c r="A32" s="6" t="s">
        <v>18</v>
      </c>
      <c r="D32" s="26"/>
    </row>
    <row r="33" spans="1:4" ht="12.75">
      <c r="A33" t="s">
        <v>19</v>
      </c>
      <c r="B33" s="8">
        <v>1.1</v>
      </c>
      <c r="D33" s="26"/>
    </row>
    <row r="34" spans="1:4" ht="12.75">
      <c r="A34" t="s">
        <v>34</v>
      </c>
      <c r="B34" s="8">
        <v>1.1</v>
      </c>
      <c r="D34" s="26"/>
    </row>
    <row r="35" spans="1:4" ht="12.75">
      <c r="A35" t="s">
        <v>13</v>
      </c>
      <c r="D35" s="26">
        <f>(B34-1)/(B34+1)*(B33-1)/(B33+1)*100/11.5/SQRT(2)</f>
        <v>0.013942754238125776</v>
      </c>
    </row>
    <row r="36" ht="12" customHeight="1">
      <c r="D36" s="26"/>
    </row>
    <row r="37" spans="1:4" ht="12.75">
      <c r="A37" s="6" t="s">
        <v>20</v>
      </c>
      <c r="D37" s="26"/>
    </row>
    <row r="38" spans="1:4" ht="12.75">
      <c r="A38" t="s">
        <v>21</v>
      </c>
      <c r="B38" s="8">
        <v>1.5</v>
      </c>
      <c r="D38" s="26"/>
    </row>
    <row r="39" spans="1:4" ht="12.75">
      <c r="A39" t="s">
        <v>22</v>
      </c>
      <c r="B39" s="8">
        <v>1.1</v>
      </c>
      <c r="D39" s="26">
        <f>(B39-1)/(B39+1)*(B38-1)/(B38+1)*0.95^2*100/11.5/SQRT(2)</f>
        <v>0.0528500099396157</v>
      </c>
    </row>
    <row r="40" spans="1:4" ht="12.75">
      <c r="A40" t="s">
        <v>13</v>
      </c>
      <c r="D40" s="18"/>
    </row>
    <row r="41" spans="1:6" s="34" customFormat="1" ht="29.25" customHeight="1">
      <c r="A41" s="25" t="s">
        <v>23</v>
      </c>
      <c r="B41" s="31"/>
      <c r="C41" s="32"/>
      <c r="D41" s="33">
        <f>SQRT(D30^2+D35^2+D39^2)</f>
        <v>0.08010459991348852</v>
      </c>
      <c r="F41" s="35"/>
    </row>
    <row r="42" spans="1:6" s="34" customFormat="1" ht="12.75" customHeight="1">
      <c r="A42" s="25"/>
      <c r="B42" s="31"/>
      <c r="C42" s="32"/>
      <c r="D42" s="33"/>
      <c r="F42" s="35"/>
    </row>
    <row r="43" ht="12.75">
      <c r="D43" s="18"/>
    </row>
    <row r="44" spans="1:4" ht="30">
      <c r="A44" s="25" t="s">
        <v>24</v>
      </c>
      <c r="B44" s="8">
        <v>0.05</v>
      </c>
      <c r="D44" s="18"/>
    </row>
    <row r="45" spans="1:4" ht="12.75">
      <c r="A45" t="s">
        <v>13</v>
      </c>
      <c r="D45" s="20">
        <f>B44/SQRT(3)</f>
        <v>0.02886751345948129</v>
      </c>
    </row>
    <row r="46" ht="12.75">
      <c r="D46" s="20"/>
    </row>
    <row r="47" spans="1:4" ht="15">
      <c r="A47" s="15" t="s">
        <v>25</v>
      </c>
      <c r="D47" s="20"/>
    </row>
    <row r="48" spans="1:4" ht="12.75">
      <c r="A48" s="27" t="s">
        <v>26</v>
      </c>
      <c r="B48" s="8">
        <v>0.2</v>
      </c>
      <c r="D48" s="20"/>
    </row>
    <row r="49" spans="1:4" ht="12.75">
      <c r="A49" t="s">
        <v>13</v>
      </c>
      <c r="D49" s="20">
        <v>0.07</v>
      </c>
    </row>
    <row r="50" ht="12.75">
      <c r="D50" s="20"/>
    </row>
    <row r="51" spans="1:4" ht="15">
      <c r="A51" s="15" t="s">
        <v>27</v>
      </c>
      <c r="D51" s="20"/>
    </row>
    <row r="52" spans="1:4" ht="12.75">
      <c r="A52" t="s">
        <v>28</v>
      </c>
      <c r="B52" s="8">
        <v>0.03</v>
      </c>
      <c r="D52" s="20"/>
    </row>
    <row r="53" spans="1:4" ht="12.75">
      <c r="A53" t="s">
        <v>7</v>
      </c>
      <c r="D53" s="20">
        <f>B52/SQRT(3)</f>
        <v>0.017320508075688773</v>
      </c>
    </row>
    <row r="54" ht="12.75">
      <c r="D54" s="20"/>
    </row>
    <row r="55" spans="1:4" ht="15">
      <c r="A55" s="15" t="s">
        <v>29</v>
      </c>
      <c r="D55" s="20"/>
    </row>
    <row r="56" spans="1:4" ht="12.75">
      <c r="A56" t="s">
        <v>35</v>
      </c>
      <c r="B56" s="8">
        <v>0.06</v>
      </c>
      <c r="D56" s="20">
        <f>B56</f>
        <v>0.06</v>
      </c>
    </row>
    <row r="57" ht="13.5" thickBot="1">
      <c r="D57" s="20"/>
    </row>
    <row r="58" ht="13.5" thickTop="1">
      <c r="D58" s="19"/>
    </row>
    <row r="59" spans="1:4" ht="15">
      <c r="A59" s="15" t="s">
        <v>30</v>
      </c>
      <c r="D59" s="21">
        <f>SQRT(D24^2+D41^2+D45^2+D49^2+D53^2+D56^2)</f>
        <v>0.13213182142152624</v>
      </c>
    </row>
    <row r="60" ht="15">
      <c r="D60" s="22"/>
    </row>
    <row r="61" spans="1:4" ht="34.5" customHeight="1">
      <c r="A61" s="16" t="s">
        <v>31</v>
      </c>
      <c r="B61" s="10"/>
      <c r="C61" s="11"/>
      <c r="D61" s="23">
        <f>D59*1.96</f>
        <v>0.25897836998619145</v>
      </c>
    </row>
  </sheetData>
  <printOptions gridLines="1" headings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87" r:id="rId1"/>
  <headerFooter alignWithMargins="0">
    <oddHeader>&amp;C&amp;"Arial,Fett"&amp;14Uncertainty Calculation for CMU Output Level Test @ -130 dBm and 3 s meas. time</oddHeader>
    <oddFooter>&amp;L&amp;F&amp;CSeite &amp;P&amp;RMinihold 1MAA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Everyone</cp:lastModifiedBy>
  <dcterms:created xsi:type="dcterms:W3CDTF">1999-12-07T13:05:18Z</dcterms:created>
  <cp:category/>
  <cp:version/>
  <cp:contentType/>
  <cp:contentStatus/>
</cp:coreProperties>
</file>